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4400" firstSheet="1" activeTab="1"/>
  </bookViews>
  <sheets>
    <sheet name="Task 2" sheetId="2" r:id="rId1"/>
    <sheet name="Example of loan with repayment" sheetId="5" r:id="rId2"/>
    <sheet name="Homework after 1st lesson" sheetId="4" r:id="rId3"/>
    <sheet name="Task 3" sheetId="3" r:id="rId4"/>
  </sheets>
  <calcPr calcId="162913"/>
</workbook>
</file>

<file path=xl/calcChain.xml><?xml version="1.0" encoding="utf-8"?>
<calcChain xmlns="http://schemas.openxmlformats.org/spreadsheetml/2006/main">
  <c r="O22" i="5" l="1"/>
  <c r="K25" i="5"/>
  <c r="O20" i="5"/>
  <c r="O34" i="4"/>
  <c r="O32" i="4"/>
  <c r="K37" i="4"/>
  <c r="K36" i="4"/>
  <c r="K38" i="4" s="1"/>
  <c r="K28" i="4"/>
  <c r="K25" i="4"/>
  <c r="K24" i="4"/>
  <c r="K26" i="4" s="1"/>
  <c r="K17" i="4"/>
  <c r="O13" i="4"/>
  <c r="O15" i="4"/>
  <c r="K7" i="4"/>
  <c r="K6" i="4"/>
  <c r="K18" i="4"/>
  <c r="K24" i="5"/>
  <c r="K9" i="4"/>
  <c r="K5" i="4"/>
  <c r="K12" i="5"/>
  <c r="K15" i="5" s="1"/>
  <c r="E21" i="5"/>
  <c r="E20" i="5"/>
  <c r="E23" i="5" s="1"/>
  <c r="E17" i="5"/>
  <c r="E15" i="5"/>
  <c r="E13" i="5"/>
  <c r="E11" i="5"/>
  <c r="E9" i="5"/>
  <c r="E7" i="5"/>
  <c r="K26" i="5" l="1"/>
  <c r="E22" i="5"/>
  <c r="E24" i="5" s="1"/>
  <c r="E25" i="5"/>
  <c r="E26" i="5" s="1"/>
  <c r="E8" i="5"/>
  <c r="E10" i="5" s="1"/>
  <c r="E28" i="4"/>
  <c r="E26" i="4"/>
  <c r="E7" i="4"/>
  <c r="K19" i="4" s="1"/>
  <c r="E9" i="4"/>
  <c r="E27" i="5" l="1"/>
  <c r="E28" i="5"/>
  <c r="E27" i="4"/>
  <c r="E29" i="4" s="1"/>
  <c r="E30" i="4" s="1"/>
  <c r="E35" i="4" s="1"/>
  <c r="E8" i="4"/>
  <c r="M24" i="3"/>
  <c r="E10" i="4" l="1"/>
  <c r="E11" i="4" s="1"/>
  <c r="E29" i="5"/>
  <c r="E12" i="5"/>
  <c r="E16" i="4"/>
  <c r="M42" i="3"/>
  <c r="E30" i="5" l="1"/>
  <c r="E32" i="5" s="1"/>
  <c r="K13" i="5" s="1"/>
  <c r="E31" i="5"/>
  <c r="K14" i="5" s="1"/>
  <c r="E14" i="5"/>
  <c r="E16" i="5" s="1"/>
  <c r="E18" i="5" s="1"/>
  <c r="E31" i="4"/>
  <c r="E34" i="4" s="1"/>
  <c r="E12" i="4"/>
  <c r="F35" i="2"/>
  <c r="G42" i="3"/>
  <c r="D19" i="3"/>
  <c r="E15" i="4" l="1"/>
  <c r="D20" i="3"/>
  <c r="D21" i="3" s="1"/>
  <c r="D23" i="3" s="1"/>
  <c r="D24" i="3" s="1"/>
  <c r="D25" i="3" s="1"/>
  <c r="F8" i="2" l="1"/>
  <c r="F9" i="2" s="1"/>
  <c r="F10" i="2" s="1"/>
  <c r="F11" i="2" l="1"/>
  <c r="F12" i="2" s="1"/>
  <c r="F13" i="2" l="1"/>
  <c r="F14" i="2" s="1"/>
  <c r="F15" i="2" l="1"/>
  <c r="F16" i="2" s="1"/>
  <c r="F17" i="2" l="1"/>
  <c r="F18" i="2" s="1"/>
  <c r="F19" i="2" s="1"/>
  <c r="F20" i="2" s="1"/>
  <c r="F21" i="2" l="1"/>
  <c r="F22" i="2" s="1"/>
  <c r="F23" i="2" s="1"/>
  <c r="F24" i="2" s="1"/>
  <c r="F25" i="2" l="1"/>
  <c r="F26" i="2" s="1"/>
  <c r="F27" i="2" s="1"/>
  <c r="F28" i="2" s="1"/>
  <c r="F29" i="2" l="1"/>
  <c r="F30" i="2" s="1"/>
  <c r="F31" i="2" l="1"/>
  <c r="F32" i="2" s="1"/>
  <c r="D26" i="3"/>
  <c r="D28" i="3" s="1"/>
  <c r="D29" i="3" s="1"/>
  <c r="D30" i="3" l="1"/>
  <c r="D31" i="3" s="1"/>
</calcChain>
</file>

<file path=xl/sharedStrings.xml><?xml version="1.0" encoding="utf-8"?>
<sst xmlns="http://schemas.openxmlformats.org/spreadsheetml/2006/main" count="170" uniqueCount="101">
  <si>
    <t>Current overdraft is:</t>
  </si>
  <si>
    <t xml:space="preserve">Overdraft interest rate is </t>
  </si>
  <si>
    <t>per month</t>
  </si>
  <si>
    <t>Current overdraft balance</t>
  </si>
  <si>
    <t>Overdraft limit:</t>
  </si>
  <si>
    <t>Balance after 1 month</t>
  </si>
  <si>
    <t>Interest charge</t>
  </si>
  <si>
    <t>Balance after 2 months</t>
  </si>
  <si>
    <t>Balance after 3 months</t>
  </si>
  <si>
    <t>Balance after 4 months</t>
  </si>
  <si>
    <t>Balance after 5 months</t>
  </si>
  <si>
    <t>Balance after 6 months</t>
  </si>
  <si>
    <t>Balance after 7 months</t>
  </si>
  <si>
    <t>Balance after 8 months</t>
  </si>
  <si>
    <t>Balance after 9 months</t>
  </si>
  <si>
    <t>Balance after 10 months</t>
  </si>
  <si>
    <t>Balance after 11 months</t>
  </si>
  <si>
    <t>Balance after 12 months</t>
  </si>
  <si>
    <t>Compound check</t>
  </si>
  <si>
    <t>Savings account 1</t>
  </si>
  <si>
    <t>Savings account 2</t>
  </si>
  <si>
    <r>
      <t>•</t>
    </r>
    <r>
      <rPr>
        <sz val="10"/>
        <color rgb="FF000000"/>
        <rFont val="Calibri"/>
        <family val="2"/>
        <scheme val="minor"/>
      </rPr>
      <t>Invest up to £3000. Must be left in the account for 3 years. Annual interest paid is 2% and tax of 20% is deducted on interest earned.</t>
    </r>
  </si>
  <si>
    <t>Interest rate</t>
  </si>
  <si>
    <t>Annual</t>
  </si>
  <si>
    <t>Amount invested</t>
  </si>
  <si>
    <t>Tax rate on interest</t>
  </si>
  <si>
    <t>Paid when interest paid.</t>
  </si>
  <si>
    <t>First year</t>
  </si>
  <si>
    <t>Interest</t>
  </si>
  <si>
    <t>Tax</t>
  </si>
  <si>
    <t>Balance after 1 year</t>
  </si>
  <si>
    <t>Second year</t>
  </si>
  <si>
    <t>Balance after 2 years</t>
  </si>
  <si>
    <t>Third year</t>
  </si>
  <si>
    <t>Balance after 3 years</t>
  </si>
  <si>
    <t>£</t>
  </si>
  <si>
    <t>Every 6 months</t>
  </si>
  <si>
    <t xml:space="preserve">nil </t>
  </si>
  <si>
    <t>Use the compounding formula</t>
  </si>
  <si>
    <t xml:space="preserve">For advanced classes: Savings account problem 1 can be solved directly </t>
  </si>
  <si>
    <t>using the compound formula:</t>
  </si>
  <si>
    <t>In excel terms this will be:</t>
  </si>
  <si>
    <t xml:space="preserve">Loan balance after n months=2000 * [(100+1.6)/100]^3 = </t>
  </si>
  <si>
    <t>TASK 2</t>
  </si>
  <si>
    <t>(see the formula under the cell)</t>
  </si>
  <si>
    <t>The answer is £2104.19.</t>
  </si>
  <si>
    <t>In an Excel formula, this will be =</t>
  </si>
  <si>
    <t>The answer is £2099.74 which is a close enough proximation to £2100.</t>
  </si>
  <si>
    <t>The period of 5.75 years is equivalent to 5 years and 9 months.</t>
  </si>
  <si>
    <r>
      <t>•</t>
    </r>
    <r>
      <rPr>
        <sz val="10"/>
        <color rgb="FF000000"/>
        <rFont val="Calibri"/>
        <family val="2"/>
        <scheme val="minor"/>
      </rPr>
      <t>Exclusive to savers under 18. Invest any amount. Withdrawals at any time tax free. Interest rate paid is 0.85% every 6 months.</t>
    </r>
  </si>
  <si>
    <r>
      <t xml:space="preserve">Use the template calculation below to answer parts i-iii by altering the </t>
    </r>
    <r>
      <rPr>
        <b/>
        <i/>
        <u/>
        <sz val="11"/>
        <color rgb="FF00B0F0"/>
        <rFont val="Calibri"/>
        <family val="2"/>
        <scheme val="minor"/>
      </rPr>
      <t xml:space="preserve">blue </t>
    </r>
    <r>
      <rPr>
        <i/>
        <sz val="11"/>
        <color theme="1"/>
        <rFont val="Calibri"/>
        <family val="2"/>
        <scheme val="minor"/>
      </rPr>
      <t>numbers</t>
    </r>
  </si>
  <si>
    <t>Loan 1</t>
  </si>
  <si>
    <t>Balance at 31 July</t>
  </si>
  <si>
    <t>Repayment</t>
  </si>
  <si>
    <t>Balance at 1 August</t>
  </si>
  <si>
    <t>Balance at 31 August</t>
  </si>
  <si>
    <t xml:space="preserve">Total interest paid </t>
  </si>
  <si>
    <t xml:space="preserve">Second instalment </t>
  </si>
  <si>
    <t>Loan 2</t>
  </si>
  <si>
    <t>Amount borrowed I July</t>
  </si>
  <si>
    <t>Interest for 7 days</t>
  </si>
  <si>
    <t>Balance at 8 July</t>
  </si>
  <si>
    <t>Balance at 9 July</t>
  </si>
  <si>
    <t>Balance at 15 July</t>
  </si>
  <si>
    <t>Interest for one month</t>
  </si>
  <si>
    <t xml:space="preserve">Final instalment </t>
  </si>
  <si>
    <t>per day</t>
  </si>
  <si>
    <t>Homework</t>
  </si>
  <si>
    <t>Example of loan with one repayment</t>
  </si>
  <si>
    <t>Amount borrowed</t>
  </si>
  <si>
    <t>Balance after month 1</t>
  </si>
  <si>
    <t>Balance after month 2</t>
  </si>
  <si>
    <t>Balance after month 3</t>
  </si>
  <si>
    <t>Balance after month 4</t>
  </si>
  <si>
    <t>Balance after month 5</t>
  </si>
  <si>
    <t>Balance after month 6</t>
  </si>
  <si>
    <t>Balance after month 7</t>
  </si>
  <si>
    <t>Balance after month 8</t>
  </si>
  <si>
    <t>Balance after month 9</t>
  </si>
  <si>
    <t>Balance after month 10</t>
  </si>
  <si>
    <t>Balance after month 11</t>
  </si>
  <si>
    <t>Balance after month 12</t>
  </si>
  <si>
    <t>First instalment</t>
  </si>
  <si>
    <t>Final instalment</t>
  </si>
  <si>
    <t>Total interest paid</t>
  </si>
  <si>
    <t>Total amount repaid for loan of £1000</t>
  </si>
  <si>
    <t>Balance at start of month 7</t>
  </si>
  <si>
    <t>Compound formula check:</t>
  </si>
  <si>
    <t xml:space="preserve">Interest paid for first 6 months = </t>
  </si>
  <si>
    <t xml:space="preserve">Interest paid for second 6 months = </t>
  </si>
  <si>
    <t>Total amount repaid for loan of £200</t>
  </si>
  <si>
    <t xml:space="preserve">Loan balance after 6 months=1000 * [(100+1)/100]^6 = </t>
  </si>
  <si>
    <t xml:space="preserve">Loan balance after 12 months with a repayment of £500 =561.52 * [(100+1)/100]^6 = </t>
  </si>
  <si>
    <t xml:space="preserve">Loan balance after 1 month = 200 * [(100+4)/100]^1 = </t>
  </si>
  <si>
    <t xml:space="preserve">Loan balance after 2 months with a repayment of £100 is £180 * [(100+4)/100]^6 = </t>
  </si>
  <si>
    <t xml:space="preserve">Loan balance after 1 month = 200 * [(100+1.5)/100]^7 = </t>
  </si>
  <si>
    <t xml:space="preserve">Loan balance after 14 days with a repayment of £100 is £121.97 * [(100+1.5)/100]^7 = </t>
  </si>
  <si>
    <t xml:space="preserve">Interest paid for first 7 days = </t>
  </si>
  <si>
    <t xml:space="preserve">Interest paid for second 7 days = </t>
  </si>
  <si>
    <t>Solution to Task 3, part iv</t>
  </si>
  <si>
    <t>TASK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</si>
</sst>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rgb="FF00B0F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164" fontId="0" fillId="0" borderId="0" xfId="0" applyNumberFormat="1"/>
    <xf numFmtId="8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2" fontId="0" fillId="0" borderId="2" xfId="0" applyNumberFormat="1" applyBorder="1"/>
    <xf numFmtId="10" fontId="5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center" readingOrder="1"/>
    </xf>
    <xf numFmtId="0" fontId="0" fillId="0" borderId="1" xfId="0" applyBorder="1"/>
    <xf numFmtId="0" fontId="0" fillId="0" borderId="4" xfId="0" applyBorder="1"/>
    <xf numFmtId="0" fontId="2" fillId="0" borderId="5" xfId="0" applyFont="1" applyBorder="1" applyAlignment="1">
      <alignment horizontal="left" vertical="center" indent="3" readingOrder="1"/>
    </xf>
    <xf numFmtId="0" fontId="0" fillId="0" borderId="0" xfId="0" applyBorder="1"/>
    <xf numFmtId="0" fontId="0" fillId="0" borderId="6" xfId="0" applyBorder="1"/>
    <xf numFmtId="0" fontId="4" fillId="0" borderId="5" xfId="0" applyFont="1" applyBorder="1" applyAlignment="1">
      <alignment horizontal="left" vertical="center" readingOrder="1"/>
    </xf>
    <xf numFmtId="0" fontId="2" fillId="0" borderId="7" xfId="0" applyFont="1" applyBorder="1" applyAlignment="1">
      <alignment horizontal="left" vertical="center" indent="3" readingOrder="1"/>
    </xf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3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2" fontId="0" fillId="0" borderId="8" xfId="0" applyNumberFormat="1" applyBorder="1"/>
    <xf numFmtId="0" fontId="1" fillId="0" borderId="0" xfId="0" applyFont="1" applyBorder="1"/>
    <xf numFmtId="10" fontId="5" fillId="0" borderId="0" xfId="0" applyNumberFormat="1" applyFont="1" applyBorder="1"/>
    <xf numFmtId="164" fontId="5" fillId="0" borderId="0" xfId="0" applyNumberFormat="1" applyFont="1" applyBorder="1"/>
    <xf numFmtId="10" fontId="5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 applyAlignment="1">
      <alignment horizontal="left" vertical="center" indent="3" readingOrder="1"/>
    </xf>
    <xf numFmtId="0" fontId="10" fillId="0" borderId="0" xfId="0" applyFont="1"/>
    <xf numFmtId="0" fontId="0" fillId="0" borderId="0" xfId="0" applyFont="1"/>
    <xf numFmtId="16" fontId="0" fillId="0" borderId="0" xfId="0" applyNumberFormat="1"/>
    <xf numFmtId="2" fontId="1" fillId="0" borderId="0" xfId="0" applyNumberFormat="1" applyFont="1"/>
    <xf numFmtId="9" fontId="0" fillId="0" borderId="0" xfId="0" applyNumberFormat="1" applyAlignment="1">
      <alignment horizontal="right"/>
    </xf>
    <xf numFmtId="0" fontId="12" fillId="0" borderId="0" xfId="0" applyFont="1"/>
    <xf numFmtId="2" fontId="12" fillId="0" borderId="8" xfId="0" applyNumberFormat="1" applyFont="1" applyBorder="1"/>
    <xf numFmtId="0" fontId="0" fillId="0" borderId="0" xfId="0" applyFont="1" applyBorder="1"/>
    <xf numFmtId="0" fontId="13" fillId="0" borderId="0" xfId="0" applyFont="1"/>
    <xf numFmtId="2" fontId="0" fillId="0" borderId="0" xfId="0" applyNumberFormat="1" applyFont="1"/>
    <xf numFmtId="2" fontId="0" fillId="0" borderId="8" xfId="0" applyNumberFormat="1" applyFont="1" applyBorder="1"/>
    <xf numFmtId="164" fontId="1" fillId="0" borderId="0" xfId="0" applyNumberFormat="1" applyFont="1"/>
    <xf numFmtId="0" fontId="14" fillId="0" borderId="0" xfId="0" applyFont="1"/>
    <xf numFmtId="164" fontId="1" fillId="0" borderId="1" xfId="0" applyNumberFormat="1" applyFont="1" applyBorder="1"/>
    <xf numFmtId="10" fontId="0" fillId="0" borderId="0" xfId="0" applyNumberFormat="1" applyAlignment="1">
      <alignment horizontal="right"/>
    </xf>
    <xf numFmtId="2" fontId="0" fillId="0" borderId="0" xfId="0" applyNumberFormat="1" applyFont="1" applyBorder="1"/>
    <xf numFmtId="164" fontId="1" fillId="0" borderId="0" xfId="0" applyNumberFormat="1" applyFont="1" applyBorder="1"/>
    <xf numFmtId="16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36</xdr:row>
      <xdr:rowOff>0</xdr:rowOff>
    </xdr:from>
    <xdr:to>
      <xdr:col>5</xdr:col>
      <xdr:colOff>310515</xdr:colOff>
      <xdr:row>38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5791200"/>
          <a:ext cx="310134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18</xdr:row>
      <xdr:rowOff>123825</xdr:rowOff>
    </xdr:from>
    <xdr:to>
      <xdr:col>13</xdr:col>
      <xdr:colOff>506412</xdr:colOff>
      <xdr:row>20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76825" y="2657475"/>
          <a:ext cx="265747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33</xdr:row>
      <xdr:rowOff>114300</xdr:rowOff>
    </xdr:from>
    <xdr:to>
      <xdr:col>14</xdr:col>
      <xdr:colOff>219075</xdr:colOff>
      <xdr:row>35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86500" y="5362575"/>
          <a:ext cx="29908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opLeftCell="A6" workbookViewId="0">
      <selection activeCell="F35" sqref="F35"/>
    </sheetView>
  </sheetViews>
  <sheetFormatPr defaultRowHeight="15" x14ac:dyDescent="0.25"/>
  <cols>
    <col min="6" max="6" width="11" bestFit="1" customWidth="1"/>
  </cols>
  <sheetData>
    <row r="2" spans="2:8" ht="23.25" x14ac:dyDescent="0.35">
      <c r="B2" s="36" t="s">
        <v>43</v>
      </c>
    </row>
    <row r="3" spans="2:8" x14ac:dyDescent="0.25">
      <c r="B3" s="6"/>
    </row>
    <row r="4" spans="2:8" x14ac:dyDescent="0.25">
      <c r="B4" t="s">
        <v>4</v>
      </c>
      <c r="F4" s="3">
        <v>100</v>
      </c>
    </row>
    <row r="5" spans="2:8" x14ac:dyDescent="0.25">
      <c r="B5" t="s">
        <v>0</v>
      </c>
      <c r="F5" s="1">
        <v>50</v>
      </c>
    </row>
    <row r="6" spans="2:8" x14ac:dyDescent="0.25">
      <c r="B6" t="s">
        <v>1</v>
      </c>
      <c r="F6" s="2">
        <v>0.02</v>
      </c>
      <c r="G6" t="s">
        <v>2</v>
      </c>
    </row>
    <row r="8" spans="2:8" x14ac:dyDescent="0.25">
      <c r="B8" t="s">
        <v>3</v>
      </c>
      <c r="F8" s="5">
        <f>F5</f>
        <v>50</v>
      </c>
      <c r="H8" s="25"/>
    </row>
    <row r="9" spans="2:8" x14ac:dyDescent="0.25">
      <c r="B9" t="s">
        <v>6</v>
      </c>
      <c r="F9" s="1">
        <f>F8*$F$6</f>
        <v>1</v>
      </c>
      <c r="H9" s="34"/>
    </row>
    <row r="10" spans="2:8" x14ac:dyDescent="0.25">
      <c r="B10" t="s">
        <v>5</v>
      </c>
      <c r="F10" s="5">
        <f>SUM(F8:F9)</f>
        <v>51</v>
      </c>
      <c r="H10" s="34"/>
    </row>
    <row r="11" spans="2:8" x14ac:dyDescent="0.25">
      <c r="B11" t="s">
        <v>6</v>
      </c>
      <c r="F11" s="1">
        <f>F10*$F$6</f>
        <v>1.02</v>
      </c>
      <c r="H11" s="35"/>
    </row>
    <row r="12" spans="2:8" x14ac:dyDescent="0.25">
      <c r="B12" t="s">
        <v>7</v>
      </c>
      <c r="F12" s="5">
        <f>SUM(F10:F11)</f>
        <v>52.02</v>
      </c>
    </row>
    <row r="13" spans="2:8" x14ac:dyDescent="0.25">
      <c r="B13" t="s">
        <v>6</v>
      </c>
      <c r="F13" s="1">
        <f>F12*$F$6</f>
        <v>1.0404</v>
      </c>
    </row>
    <row r="14" spans="2:8" x14ac:dyDescent="0.25">
      <c r="B14" t="s">
        <v>8</v>
      </c>
      <c r="F14" s="5">
        <f>SUM(F12:F13)</f>
        <v>53.060400000000001</v>
      </c>
    </row>
    <row r="15" spans="2:8" x14ac:dyDescent="0.25">
      <c r="B15" t="s">
        <v>6</v>
      </c>
      <c r="F15" s="1">
        <f t="shared" ref="F15" si="0">F14*$F$6</f>
        <v>1.0612080000000002</v>
      </c>
    </row>
    <row r="16" spans="2:8" x14ac:dyDescent="0.25">
      <c r="B16" t="s">
        <v>9</v>
      </c>
      <c r="F16" s="5">
        <f t="shared" ref="F16" si="1">SUM(F14:F15)</f>
        <v>54.121608000000002</v>
      </c>
    </row>
    <row r="17" spans="2:6" x14ac:dyDescent="0.25">
      <c r="B17" t="s">
        <v>6</v>
      </c>
      <c r="F17" s="1">
        <f t="shared" ref="F17" si="2">F16*$F$6</f>
        <v>1.08243216</v>
      </c>
    </row>
    <row r="18" spans="2:6" x14ac:dyDescent="0.25">
      <c r="B18" t="s">
        <v>10</v>
      </c>
      <c r="F18" s="5">
        <f t="shared" ref="F18" si="3">SUM(F16:F17)</f>
        <v>55.204040160000005</v>
      </c>
    </row>
    <row r="19" spans="2:6" x14ac:dyDescent="0.25">
      <c r="B19" t="s">
        <v>6</v>
      </c>
      <c r="F19" s="1">
        <f t="shared" ref="F19" si="4">F18*$F$6</f>
        <v>1.1040808032000002</v>
      </c>
    </row>
    <row r="20" spans="2:6" x14ac:dyDescent="0.25">
      <c r="B20" t="s">
        <v>11</v>
      </c>
      <c r="F20" s="5">
        <f t="shared" ref="F20" si="5">SUM(F18:F19)</f>
        <v>56.308120963200004</v>
      </c>
    </row>
    <row r="21" spans="2:6" x14ac:dyDescent="0.25">
      <c r="B21" t="s">
        <v>6</v>
      </c>
      <c r="F21" s="1">
        <f t="shared" ref="F21" si="6">F20*$F$6</f>
        <v>1.1261624192640001</v>
      </c>
    </row>
    <row r="22" spans="2:6" x14ac:dyDescent="0.25">
      <c r="B22" t="s">
        <v>12</v>
      </c>
      <c r="F22" s="5">
        <f t="shared" ref="F22" si="7">SUM(F20:F21)</f>
        <v>57.434283382464002</v>
      </c>
    </row>
    <row r="23" spans="2:6" x14ac:dyDescent="0.25">
      <c r="B23" t="s">
        <v>6</v>
      </c>
      <c r="F23" s="1">
        <f t="shared" ref="F23" si="8">F22*$F$6</f>
        <v>1.14868566764928</v>
      </c>
    </row>
    <row r="24" spans="2:6" x14ac:dyDescent="0.25">
      <c r="B24" t="s">
        <v>13</v>
      </c>
      <c r="F24" s="5">
        <f t="shared" ref="F24" si="9">SUM(F22:F23)</f>
        <v>58.582969050113284</v>
      </c>
    </row>
    <row r="25" spans="2:6" x14ac:dyDescent="0.25">
      <c r="B25" t="s">
        <v>6</v>
      </c>
      <c r="F25" s="1">
        <f t="shared" ref="F25" si="10">F24*$F$6</f>
        <v>1.1716593810022657</v>
      </c>
    </row>
    <row r="26" spans="2:6" x14ac:dyDescent="0.25">
      <c r="B26" t="s">
        <v>14</v>
      </c>
      <c r="F26" s="5">
        <f t="shared" ref="F26" si="11">SUM(F24:F25)</f>
        <v>59.754628431115549</v>
      </c>
    </row>
    <row r="27" spans="2:6" x14ac:dyDescent="0.25">
      <c r="B27" t="s">
        <v>6</v>
      </c>
      <c r="F27" s="1">
        <f t="shared" ref="F27" si="12">F26*$F$6</f>
        <v>1.1950925686223111</v>
      </c>
    </row>
    <row r="28" spans="2:6" x14ac:dyDescent="0.25">
      <c r="B28" t="s">
        <v>15</v>
      </c>
      <c r="F28" s="5">
        <f t="shared" ref="F28" si="13">SUM(F26:F27)</f>
        <v>60.949720999737863</v>
      </c>
    </row>
    <row r="29" spans="2:6" x14ac:dyDescent="0.25">
      <c r="B29" t="s">
        <v>6</v>
      </c>
      <c r="F29" s="1">
        <f t="shared" ref="F29" si="14">F28*$F$6</f>
        <v>1.2189944199947573</v>
      </c>
    </row>
    <row r="30" spans="2:6" x14ac:dyDescent="0.25">
      <c r="B30" t="s">
        <v>16</v>
      </c>
      <c r="F30" s="5">
        <f t="shared" ref="F30" si="15">SUM(F28:F29)</f>
        <v>62.168715419732621</v>
      </c>
    </row>
    <row r="31" spans="2:6" x14ac:dyDescent="0.25">
      <c r="B31" t="s">
        <v>6</v>
      </c>
      <c r="F31" s="1">
        <f t="shared" ref="F31" si="16">F30*$F$6</f>
        <v>1.2433743083946525</v>
      </c>
    </row>
    <row r="32" spans="2:6" x14ac:dyDescent="0.25">
      <c r="B32" t="s">
        <v>17</v>
      </c>
      <c r="F32" s="5">
        <f t="shared" ref="F32" si="17">SUM(F30:F31)</f>
        <v>63.41208972812727</v>
      </c>
    </row>
    <row r="34" spans="2:10" x14ac:dyDescent="0.25">
      <c r="B34" t="s">
        <v>18</v>
      </c>
    </row>
    <row r="35" spans="2:10" x14ac:dyDescent="0.25">
      <c r="B35" t="s">
        <v>44</v>
      </c>
      <c r="F35" s="4">
        <f>(1.02^12*F5)</f>
        <v>63.412089728127263</v>
      </c>
      <c r="J3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topLeftCell="B1" workbookViewId="0">
      <selection activeCell="K25" sqref="K25"/>
    </sheetView>
  </sheetViews>
  <sheetFormatPr defaultRowHeight="15" x14ac:dyDescent="0.25"/>
  <cols>
    <col min="11" max="11" width="11" customWidth="1"/>
  </cols>
  <sheetData>
    <row r="2" spans="2:11" ht="23.25" x14ac:dyDescent="0.35">
      <c r="B2" s="36" t="s">
        <v>68</v>
      </c>
    </row>
    <row r="4" spans="2:11" x14ac:dyDescent="0.25">
      <c r="B4" s="6" t="s">
        <v>22</v>
      </c>
      <c r="D4" s="42">
        <v>0.01</v>
      </c>
      <c r="E4" t="s">
        <v>2</v>
      </c>
    </row>
    <row r="5" spans="2:11" x14ac:dyDescent="0.25">
      <c r="B5" s="6" t="s">
        <v>51</v>
      </c>
      <c r="E5" s="14" t="s">
        <v>35</v>
      </c>
    </row>
    <row r="6" spans="2:11" x14ac:dyDescent="0.25">
      <c r="B6" s="39" t="s">
        <v>69</v>
      </c>
      <c r="E6" s="8">
        <v>1000</v>
      </c>
    </row>
    <row r="7" spans="2:11" x14ac:dyDescent="0.25">
      <c r="B7" s="39" t="s">
        <v>64</v>
      </c>
      <c r="E7" s="29">
        <f>E6*$D$4</f>
        <v>10</v>
      </c>
    </row>
    <row r="8" spans="2:11" x14ac:dyDescent="0.25">
      <c r="B8" s="39" t="s">
        <v>70</v>
      </c>
      <c r="E8" s="41">
        <f>SUM(E6:E7)</f>
        <v>1010</v>
      </c>
    </row>
    <row r="9" spans="2:11" x14ac:dyDescent="0.25">
      <c r="B9" s="39" t="s">
        <v>64</v>
      </c>
      <c r="E9" s="29">
        <f>E8*$D$4</f>
        <v>10.1</v>
      </c>
    </row>
    <row r="10" spans="2:11" x14ac:dyDescent="0.25">
      <c r="B10" s="39" t="s">
        <v>71</v>
      </c>
      <c r="E10" s="41">
        <f>SUM(E8:E9)</f>
        <v>1020.1</v>
      </c>
    </row>
    <row r="11" spans="2:11" x14ac:dyDescent="0.25">
      <c r="B11" s="39" t="s">
        <v>64</v>
      </c>
      <c r="E11" s="29">
        <f>E10*$D$4</f>
        <v>10.201000000000001</v>
      </c>
    </row>
    <row r="12" spans="2:11" x14ac:dyDescent="0.25">
      <c r="B12" s="39" t="s">
        <v>72</v>
      </c>
      <c r="E12" s="41">
        <f>SUM(E10:E11)</f>
        <v>1030.3009999999999</v>
      </c>
      <c r="G12" t="s">
        <v>82</v>
      </c>
      <c r="K12" s="47">
        <f>-E19</f>
        <v>500</v>
      </c>
    </row>
    <row r="13" spans="2:11" x14ac:dyDescent="0.25">
      <c r="B13" s="39" t="s">
        <v>64</v>
      </c>
      <c r="E13" s="29">
        <f>E12*$D$4</f>
        <v>10.303009999999999</v>
      </c>
      <c r="G13" t="s">
        <v>83</v>
      </c>
      <c r="K13" s="47">
        <f>E32</f>
        <v>596.00652281942848</v>
      </c>
    </row>
    <row r="14" spans="2:11" x14ac:dyDescent="0.25">
      <c r="B14" s="39" t="s">
        <v>73</v>
      </c>
      <c r="E14" s="41">
        <f>SUM(E12:E13)</f>
        <v>1040.60401</v>
      </c>
      <c r="G14" t="s">
        <v>84</v>
      </c>
      <c r="K14" s="48">
        <f>E7+E9+E11+E13+E15+E17+E21+E23+E25+E27+E29+E31</f>
        <v>96.006522819428568</v>
      </c>
    </row>
    <row r="15" spans="2:11" x14ac:dyDescent="0.25">
      <c r="B15" s="39" t="s">
        <v>64</v>
      </c>
      <c r="E15" s="29">
        <f>E14*$D$4</f>
        <v>10.4060401</v>
      </c>
      <c r="G15" t="s">
        <v>85</v>
      </c>
      <c r="K15" s="49">
        <f>SUM(K12:K14)</f>
        <v>1192.013045638857</v>
      </c>
    </row>
    <row r="16" spans="2:11" x14ac:dyDescent="0.25">
      <c r="B16" s="39" t="s">
        <v>74</v>
      </c>
      <c r="E16" s="41">
        <f>SUM(E14:E15)</f>
        <v>1051.0100500999999</v>
      </c>
    </row>
    <row r="17" spans="2:15" x14ac:dyDescent="0.25">
      <c r="B17" s="39" t="s">
        <v>64</v>
      </c>
      <c r="E17" s="29">
        <f>E16*$D$4</f>
        <v>10.510100501</v>
      </c>
    </row>
    <row r="18" spans="2:15" x14ac:dyDescent="0.25">
      <c r="B18" s="39" t="s">
        <v>75</v>
      </c>
      <c r="E18" s="41">
        <f>SUM(E16:E17)</f>
        <v>1061.5201506009998</v>
      </c>
      <c r="G18" s="50" t="s">
        <v>87</v>
      </c>
    </row>
    <row r="19" spans="2:15" x14ac:dyDescent="0.25">
      <c r="B19" s="43" t="s">
        <v>53</v>
      </c>
      <c r="C19" s="43"/>
      <c r="D19" s="43"/>
      <c r="E19" s="44">
        <v>-500</v>
      </c>
    </row>
    <row r="20" spans="2:15" x14ac:dyDescent="0.25">
      <c r="B20" s="46" t="s">
        <v>86</v>
      </c>
      <c r="C20" s="43"/>
      <c r="D20" s="43"/>
      <c r="E20" s="41">
        <f>SUM(E18:E19)</f>
        <v>561.52015060099984</v>
      </c>
      <c r="G20" t="s">
        <v>91</v>
      </c>
      <c r="O20" s="4">
        <f>1000*((100+1)/100)^6</f>
        <v>1061.5201506010001</v>
      </c>
    </row>
    <row r="21" spans="2:15" x14ac:dyDescent="0.25">
      <c r="B21" s="39" t="s">
        <v>64</v>
      </c>
      <c r="E21" s="29">
        <f>E20*$D$4</f>
        <v>5.6152015060099982</v>
      </c>
      <c r="O21" s="4"/>
    </row>
    <row r="22" spans="2:15" x14ac:dyDescent="0.25">
      <c r="B22" s="39" t="s">
        <v>76</v>
      </c>
      <c r="E22" s="41">
        <f>SUM(E20:E21)</f>
        <v>567.13535210700979</v>
      </c>
      <c r="G22" t="s">
        <v>92</v>
      </c>
      <c r="O22" s="4">
        <f>561.52*((100+1)/100)^6</f>
        <v>596.06479496547354</v>
      </c>
    </row>
    <row r="23" spans="2:15" x14ac:dyDescent="0.25">
      <c r="B23" s="39" t="s">
        <v>64</v>
      </c>
      <c r="E23" s="29">
        <f>E20*$D$4</f>
        <v>5.6152015060099982</v>
      </c>
    </row>
    <row r="24" spans="2:15" x14ac:dyDescent="0.25">
      <c r="B24" s="39" t="s">
        <v>77</v>
      </c>
      <c r="E24" s="41">
        <f>SUM(E22:E23)</f>
        <v>572.75055361301975</v>
      </c>
      <c r="G24" t="s">
        <v>88</v>
      </c>
      <c r="K24" s="4">
        <f>O20-E6</f>
        <v>61.520150601000068</v>
      </c>
    </row>
    <row r="25" spans="2:15" x14ac:dyDescent="0.25">
      <c r="B25" s="39" t="s">
        <v>64</v>
      </c>
      <c r="E25" s="29">
        <f>E24*$D$4</f>
        <v>5.7275055361301979</v>
      </c>
      <c r="G25" t="s">
        <v>89</v>
      </c>
      <c r="K25" s="4">
        <f>O22-E20</f>
        <v>34.544644364473697</v>
      </c>
    </row>
    <row r="26" spans="2:15" x14ac:dyDescent="0.25">
      <c r="B26" s="39" t="s">
        <v>78</v>
      </c>
      <c r="E26" s="41">
        <f>SUM(E24:E25)</f>
        <v>578.47805914915</v>
      </c>
      <c r="G26" t="s">
        <v>84</v>
      </c>
      <c r="K26" s="51">
        <f>SUM(K24:K25)</f>
        <v>96.064794965473766</v>
      </c>
    </row>
    <row r="27" spans="2:15" x14ac:dyDescent="0.25">
      <c r="B27" s="39" t="s">
        <v>64</v>
      </c>
      <c r="E27" s="29">
        <f>E26*$D$4</f>
        <v>5.7847805914914998</v>
      </c>
    </row>
    <row r="28" spans="2:15" x14ac:dyDescent="0.25">
      <c r="B28" s="39" t="s">
        <v>79</v>
      </c>
      <c r="E28" s="41">
        <f>SUM(E26:E27)</f>
        <v>584.26283974064154</v>
      </c>
    </row>
    <row r="29" spans="2:15" x14ac:dyDescent="0.25">
      <c r="B29" s="39" t="s">
        <v>64</v>
      </c>
      <c r="E29" s="29">
        <f>E28*$D$4</f>
        <v>5.8426283974064157</v>
      </c>
    </row>
    <row r="30" spans="2:15" x14ac:dyDescent="0.25">
      <c r="B30" s="39" t="s">
        <v>80</v>
      </c>
      <c r="E30" s="41">
        <f>SUM(E28:E29)</f>
        <v>590.10546813804797</v>
      </c>
    </row>
    <row r="31" spans="2:15" x14ac:dyDescent="0.25">
      <c r="B31" s="39" t="s">
        <v>64</v>
      </c>
      <c r="E31" s="29">
        <f>E30*$D$4</f>
        <v>5.9010546813804794</v>
      </c>
    </row>
    <row r="32" spans="2:15" x14ac:dyDescent="0.25">
      <c r="B32" s="39" t="s">
        <v>81</v>
      </c>
      <c r="E32" s="41">
        <f>SUM(E30:E31)</f>
        <v>596.00652281942848</v>
      </c>
    </row>
    <row r="33" spans="2:5" x14ac:dyDescent="0.25">
      <c r="B33" s="45"/>
      <c r="C33" s="19"/>
      <c r="D33" s="19"/>
      <c r="E33" s="10"/>
    </row>
    <row r="34" spans="2:5" x14ac:dyDescent="0.25">
      <c r="B34" s="19"/>
      <c r="C34" s="19"/>
      <c r="D34" s="19"/>
      <c r="E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opLeftCell="B22" workbookViewId="0">
      <selection activeCell="G38" sqref="G38"/>
    </sheetView>
  </sheetViews>
  <sheetFormatPr defaultRowHeight="15" x14ac:dyDescent="0.25"/>
  <cols>
    <col min="5" max="5" width="9.140625" customWidth="1"/>
    <col min="7" max="7" width="9.140625" customWidth="1"/>
    <col min="12" max="12" width="8.42578125" customWidth="1"/>
    <col min="13" max="13" width="9.140625" customWidth="1"/>
    <col min="14" max="14" width="11.140625" customWidth="1"/>
  </cols>
  <sheetData>
    <row r="2" spans="2:15" ht="23.25" x14ac:dyDescent="0.35">
      <c r="B2" s="36" t="s">
        <v>67</v>
      </c>
    </row>
    <row r="3" spans="2:15" ht="23.25" x14ac:dyDescent="0.35">
      <c r="B3" s="36"/>
    </row>
    <row r="4" spans="2:15" x14ac:dyDescent="0.25">
      <c r="B4" s="6" t="s">
        <v>22</v>
      </c>
      <c r="D4" s="42">
        <v>0.4</v>
      </c>
      <c r="E4" t="s">
        <v>2</v>
      </c>
    </row>
    <row r="5" spans="2:15" x14ac:dyDescent="0.25">
      <c r="B5" s="6" t="s">
        <v>51</v>
      </c>
      <c r="E5" s="14" t="s">
        <v>35</v>
      </c>
      <c r="G5" t="s">
        <v>82</v>
      </c>
      <c r="K5" s="53">
        <f>-E9</f>
        <v>100</v>
      </c>
    </row>
    <row r="6" spans="2:15" x14ac:dyDescent="0.25">
      <c r="B6" s="39" t="s">
        <v>59</v>
      </c>
      <c r="E6" s="8">
        <v>200</v>
      </c>
      <c r="F6" s="40"/>
      <c r="G6" t="s">
        <v>83</v>
      </c>
      <c r="K6" s="48">
        <f>E15</f>
        <v>252</v>
      </c>
    </row>
    <row r="7" spans="2:15" x14ac:dyDescent="0.25">
      <c r="B7" s="39" t="s">
        <v>64</v>
      </c>
      <c r="E7" s="29">
        <f>E6*$D$4</f>
        <v>80</v>
      </c>
      <c r="G7" t="s">
        <v>90</v>
      </c>
      <c r="K7" s="55">
        <f>SUM(K5:K6)</f>
        <v>352</v>
      </c>
    </row>
    <row r="8" spans="2:15" x14ac:dyDescent="0.25">
      <c r="B8" s="39" t="s">
        <v>52</v>
      </c>
      <c r="E8" s="41">
        <f>SUM(E6:E7)</f>
        <v>280</v>
      </c>
    </row>
    <row r="9" spans="2:15" x14ac:dyDescent="0.25">
      <c r="B9" s="39" t="s">
        <v>53</v>
      </c>
      <c r="E9" s="29">
        <f>-E6/2</f>
        <v>-100</v>
      </c>
      <c r="G9" t="s">
        <v>84</v>
      </c>
      <c r="K9" s="55">
        <f>E7+E11</f>
        <v>152</v>
      </c>
    </row>
    <row r="10" spans="2:15" x14ac:dyDescent="0.25">
      <c r="B10" s="39" t="s">
        <v>54</v>
      </c>
      <c r="E10" s="41">
        <f>SUM(E8:E9)</f>
        <v>180</v>
      </c>
    </row>
    <row r="11" spans="2:15" x14ac:dyDescent="0.25">
      <c r="B11" s="39" t="s">
        <v>64</v>
      </c>
      <c r="E11" s="29">
        <f>E10*$D$4</f>
        <v>72</v>
      </c>
      <c r="F11" s="25"/>
      <c r="G11" s="50" t="s">
        <v>87</v>
      </c>
    </row>
    <row r="12" spans="2:15" x14ac:dyDescent="0.25">
      <c r="B12" s="39" t="s">
        <v>55</v>
      </c>
      <c r="E12" s="41">
        <f>SUM(E10:E11)</f>
        <v>252</v>
      </c>
      <c r="F12" s="34"/>
    </row>
    <row r="13" spans="2:15" x14ac:dyDescent="0.25">
      <c r="E13" s="8"/>
      <c r="F13" s="34"/>
      <c r="G13" t="s">
        <v>93</v>
      </c>
      <c r="O13" s="4">
        <f>200*((100+40)/100)^1</f>
        <v>280</v>
      </c>
    </row>
    <row r="14" spans="2:15" x14ac:dyDescent="0.25">
      <c r="E14" s="8"/>
      <c r="O14" s="4"/>
    </row>
    <row r="15" spans="2:15" x14ac:dyDescent="0.25">
      <c r="B15" t="s">
        <v>57</v>
      </c>
      <c r="E15" s="41">
        <f>E12</f>
        <v>252</v>
      </c>
      <c r="G15" t="s">
        <v>94</v>
      </c>
      <c r="O15" s="4">
        <f>E10*((100+40)/100)^1</f>
        <v>251.99999999999997</v>
      </c>
    </row>
    <row r="16" spans="2:15" x14ac:dyDescent="0.25">
      <c r="B16" t="s">
        <v>56</v>
      </c>
      <c r="E16" s="41">
        <f>E7+E11</f>
        <v>152</v>
      </c>
    </row>
    <row r="17" spans="2:15" x14ac:dyDescent="0.25">
      <c r="G17" t="s">
        <v>88</v>
      </c>
      <c r="K17" s="4">
        <f>E7</f>
        <v>80</v>
      </c>
    </row>
    <row r="18" spans="2:15" x14ac:dyDescent="0.25">
      <c r="G18" t="s">
        <v>89</v>
      </c>
      <c r="K18" s="4">
        <f>E11</f>
        <v>72</v>
      </c>
    </row>
    <row r="19" spans="2:15" x14ac:dyDescent="0.25">
      <c r="G19" t="s">
        <v>84</v>
      </c>
      <c r="K19" s="51">
        <f>SUM(K17:K18)</f>
        <v>152</v>
      </c>
    </row>
    <row r="23" spans="2:15" x14ac:dyDescent="0.25">
      <c r="B23" s="6" t="s">
        <v>22</v>
      </c>
      <c r="D23" s="52">
        <v>1.4999999999999999E-2</v>
      </c>
      <c r="E23" t="s">
        <v>66</v>
      </c>
    </row>
    <row r="24" spans="2:15" x14ac:dyDescent="0.25">
      <c r="B24" s="6" t="s">
        <v>58</v>
      </c>
      <c r="E24" s="14" t="s">
        <v>35</v>
      </c>
      <c r="G24" t="s">
        <v>82</v>
      </c>
      <c r="K24" s="53">
        <f>-E28</f>
        <v>100</v>
      </c>
    </row>
    <row r="25" spans="2:15" x14ac:dyDescent="0.25">
      <c r="B25" s="39" t="s">
        <v>59</v>
      </c>
      <c r="E25" s="8">
        <v>200</v>
      </c>
      <c r="G25" t="s">
        <v>83</v>
      </c>
      <c r="K25" s="48">
        <f>E34</f>
        <v>135.36665484861362</v>
      </c>
    </row>
    <row r="26" spans="2:15" x14ac:dyDescent="0.25">
      <c r="B26" s="39" t="s">
        <v>60</v>
      </c>
      <c r="E26" s="29">
        <f>E25*(1+$D$23)^7-E25</f>
        <v>21.968982580355828</v>
      </c>
      <c r="G26" t="s">
        <v>90</v>
      </c>
      <c r="K26" s="54">
        <f>SUM(K24:K25)</f>
        <v>235.36665484861362</v>
      </c>
    </row>
    <row r="27" spans="2:15" x14ac:dyDescent="0.25">
      <c r="B27" s="39" t="s">
        <v>61</v>
      </c>
      <c r="E27" s="41">
        <f>SUM(E25:E26)</f>
        <v>221.96898258035583</v>
      </c>
    </row>
    <row r="28" spans="2:15" x14ac:dyDescent="0.25">
      <c r="B28" s="39" t="s">
        <v>53</v>
      </c>
      <c r="E28" s="29">
        <f>-E$25/2</f>
        <v>-100</v>
      </c>
      <c r="G28" t="s">
        <v>84</v>
      </c>
      <c r="K28" s="55">
        <f>E26+E30</f>
        <v>35.366654848613621</v>
      </c>
    </row>
    <row r="29" spans="2:15" x14ac:dyDescent="0.25">
      <c r="B29" s="39" t="s">
        <v>62</v>
      </c>
      <c r="E29" s="41">
        <f>SUM(E27:E28)</f>
        <v>121.96898258035583</v>
      </c>
    </row>
    <row r="30" spans="2:15" x14ac:dyDescent="0.25">
      <c r="B30" s="39" t="s">
        <v>60</v>
      </c>
      <c r="E30" s="29">
        <f>E29*(1+$D$23)^7-E29</f>
        <v>13.397672268257793</v>
      </c>
      <c r="G30" s="50" t="s">
        <v>87</v>
      </c>
    </row>
    <row r="31" spans="2:15" x14ac:dyDescent="0.25">
      <c r="B31" s="39" t="s">
        <v>63</v>
      </c>
      <c r="E31" s="41">
        <f>SUM(E29:E30)</f>
        <v>135.36665484861362</v>
      </c>
    </row>
    <row r="32" spans="2:15" x14ac:dyDescent="0.25">
      <c r="G32" t="s">
        <v>95</v>
      </c>
      <c r="O32" s="4">
        <f>200*((100+1.5)/100)^7</f>
        <v>221.96898258035583</v>
      </c>
    </row>
    <row r="33" spans="2:15" x14ac:dyDescent="0.25">
      <c r="O33" s="4"/>
    </row>
    <row r="34" spans="2:15" x14ac:dyDescent="0.25">
      <c r="B34" t="s">
        <v>65</v>
      </c>
      <c r="E34" s="41">
        <f>E31</f>
        <v>135.36665484861362</v>
      </c>
      <c r="G34" t="s">
        <v>96</v>
      </c>
      <c r="O34" s="4">
        <f>E29*((100+1.5)/100)^7</f>
        <v>135.36665484861362</v>
      </c>
    </row>
    <row r="35" spans="2:15" x14ac:dyDescent="0.25">
      <c r="B35" t="s">
        <v>56</v>
      </c>
      <c r="E35" s="41">
        <f>E26+E30</f>
        <v>35.366654848613621</v>
      </c>
    </row>
    <row r="36" spans="2:15" x14ac:dyDescent="0.25">
      <c r="G36" t="s">
        <v>97</v>
      </c>
      <c r="K36" s="4">
        <f>E26</f>
        <v>21.968982580355828</v>
      </c>
    </row>
    <row r="37" spans="2:15" x14ac:dyDescent="0.25">
      <c r="G37" t="s">
        <v>98</v>
      </c>
      <c r="K37" s="4">
        <f>E30</f>
        <v>13.397672268257793</v>
      </c>
    </row>
    <row r="38" spans="2:15" x14ac:dyDescent="0.25">
      <c r="G38" t="s">
        <v>84</v>
      </c>
      <c r="K38" s="51">
        <f>SUM(K36:K37)</f>
        <v>35.366654848613621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topLeftCell="A14" zoomScale="110" zoomScaleNormal="110" workbookViewId="0">
      <selection activeCell="H12" sqref="H12"/>
    </sheetView>
  </sheetViews>
  <sheetFormatPr defaultRowHeight="15" x14ac:dyDescent="0.25"/>
  <cols>
    <col min="4" max="4" width="17" customWidth="1"/>
    <col min="6" max="6" width="12.5703125" customWidth="1"/>
    <col min="10" max="10" width="10.5703125" customWidth="1"/>
    <col min="12" max="12" width="10.85546875" customWidth="1"/>
    <col min="13" max="13" width="8.85546875" customWidth="1"/>
    <col min="15" max="15" width="12" bestFit="1" customWidth="1"/>
  </cols>
  <sheetData>
    <row r="2" spans="1:17" ht="23.25" x14ac:dyDescent="0.35">
      <c r="B2" s="36" t="s">
        <v>100</v>
      </c>
    </row>
    <row r="3" spans="1:17" x14ac:dyDescent="0.25">
      <c r="B3" s="6"/>
    </row>
    <row r="4" spans="1:17" x14ac:dyDescent="0.25">
      <c r="B4" s="15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7" x14ac:dyDescent="0.25">
      <c r="B5" s="18" t="s">
        <v>21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7" x14ac:dyDescent="0.25">
      <c r="B6" s="21" t="s">
        <v>20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7" x14ac:dyDescent="0.25">
      <c r="B7" s="22" t="s">
        <v>49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7" x14ac:dyDescent="0.25">
      <c r="B8" s="3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7" x14ac:dyDescent="0.25">
      <c r="B9" s="3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7" x14ac:dyDescent="0.25">
      <c r="A10" s="38" t="s">
        <v>50</v>
      </c>
      <c r="B10" s="37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7" x14ac:dyDescent="0.25">
      <c r="B11" s="3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7" x14ac:dyDescent="0.25">
      <c r="Q12" s="25"/>
    </row>
    <row r="13" spans="1:17" x14ac:dyDescent="0.25">
      <c r="B13" s="6" t="s">
        <v>19</v>
      </c>
      <c r="J13" s="30" t="s">
        <v>20</v>
      </c>
      <c r="K13" s="19"/>
      <c r="L13" s="19"/>
      <c r="M13" s="19"/>
      <c r="N13" s="19"/>
      <c r="O13" s="19"/>
      <c r="Q13" s="34"/>
    </row>
    <row r="14" spans="1:17" x14ac:dyDescent="0.25">
      <c r="B14" t="s">
        <v>22</v>
      </c>
      <c r="D14" s="12">
        <v>2.0500000000000001E-2</v>
      </c>
      <c r="E14" t="s">
        <v>23</v>
      </c>
      <c r="J14" s="19" t="s">
        <v>22</v>
      </c>
      <c r="K14" s="19"/>
      <c r="L14" s="31">
        <v>8.5000000000000006E-3</v>
      </c>
      <c r="M14" s="19" t="s">
        <v>36</v>
      </c>
      <c r="N14" s="19"/>
      <c r="O14" s="19"/>
      <c r="Q14" s="34"/>
    </row>
    <row r="15" spans="1:17" x14ac:dyDescent="0.25">
      <c r="B15" t="s">
        <v>24</v>
      </c>
      <c r="D15" s="13">
        <v>2000</v>
      </c>
      <c r="J15" s="19" t="s">
        <v>24</v>
      </c>
      <c r="K15" s="19"/>
      <c r="L15" s="32">
        <v>2000</v>
      </c>
      <c r="M15" s="19"/>
      <c r="N15" s="19"/>
      <c r="O15" s="19"/>
      <c r="Q15" s="34"/>
    </row>
    <row r="16" spans="1:17" x14ac:dyDescent="0.25">
      <c r="B16" t="s">
        <v>25</v>
      </c>
      <c r="D16" s="12">
        <v>0.2</v>
      </c>
      <c r="E16" t="s">
        <v>26</v>
      </c>
      <c r="J16" s="19" t="s">
        <v>25</v>
      </c>
      <c r="K16" s="19"/>
      <c r="L16" s="33" t="s">
        <v>37</v>
      </c>
      <c r="M16" s="19"/>
      <c r="N16" s="19"/>
      <c r="O16" s="19"/>
    </row>
    <row r="17" spans="2:15" x14ac:dyDescent="0.25">
      <c r="D17" s="7" t="s">
        <v>35</v>
      </c>
      <c r="J17" s="19"/>
      <c r="K17" s="19"/>
      <c r="L17" s="19"/>
      <c r="M17" s="19"/>
      <c r="N17" s="19"/>
      <c r="O17" s="19"/>
    </row>
    <row r="18" spans="2:15" x14ac:dyDescent="0.25">
      <c r="B18" t="s">
        <v>27</v>
      </c>
      <c r="D18" s="8">
        <v>2000</v>
      </c>
      <c r="J18" s="19" t="s">
        <v>38</v>
      </c>
      <c r="K18" s="19"/>
      <c r="L18" s="19"/>
      <c r="M18" s="19"/>
      <c r="N18" s="19"/>
      <c r="O18" s="19"/>
    </row>
    <row r="19" spans="2:15" x14ac:dyDescent="0.25">
      <c r="B19" t="s">
        <v>28</v>
      </c>
      <c r="D19" s="8">
        <f>D18*$D$14</f>
        <v>41</v>
      </c>
      <c r="J19" s="19"/>
      <c r="K19" s="19"/>
      <c r="L19" s="19"/>
      <c r="M19" s="19"/>
      <c r="N19" s="19"/>
      <c r="O19" s="19"/>
    </row>
    <row r="20" spans="2:15" x14ac:dyDescent="0.25">
      <c r="B20" t="s">
        <v>29</v>
      </c>
      <c r="D20" s="8">
        <f>-D19*$D$16</f>
        <v>-8.2000000000000011</v>
      </c>
      <c r="J20" s="19"/>
      <c r="K20" s="19"/>
      <c r="L20" s="19"/>
      <c r="M20" s="19"/>
      <c r="N20" s="19"/>
      <c r="O20" s="19"/>
    </row>
    <row r="21" spans="2:15" x14ac:dyDescent="0.25">
      <c r="B21" t="s">
        <v>30</v>
      </c>
      <c r="D21" s="9">
        <f>SUM(D18:D20)</f>
        <v>2032.8</v>
      </c>
      <c r="J21" s="19"/>
      <c r="K21" s="19"/>
      <c r="L21" s="19"/>
      <c r="M21" s="19"/>
      <c r="N21" s="19"/>
      <c r="O21" s="19"/>
    </row>
    <row r="22" spans="2:15" x14ac:dyDescent="0.25">
      <c r="D22" s="9"/>
      <c r="J22" s="19" t="s">
        <v>45</v>
      </c>
      <c r="K22" s="19"/>
      <c r="L22" s="19"/>
      <c r="M22" s="19"/>
      <c r="N22" s="19"/>
      <c r="O22" s="19"/>
    </row>
    <row r="23" spans="2:15" x14ac:dyDescent="0.25">
      <c r="B23" t="s">
        <v>31</v>
      </c>
      <c r="D23" s="10">
        <f>D21</f>
        <v>2032.8</v>
      </c>
    </row>
    <row r="24" spans="2:15" x14ac:dyDescent="0.25">
      <c r="B24" t="s">
        <v>28</v>
      </c>
      <c r="D24" s="8">
        <f>D23*$D$14</f>
        <v>41.672400000000003</v>
      </c>
      <c r="J24" t="s">
        <v>46</v>
      </c>
      <c r="M24" s="6">
        <f>2000*((100+0.85)/100)^6</f>
        <v>2104.1922221350756</v>
      </c>
    </row>
    <row r="25" spans="2:15" x14ac:dyDescent="0.25">
      <c r="B25" t="s">
        <v>29</v>
      </c>
      <c r="D25" s="8">
        <f>-D24*$D$16</f>
        <v>-8.334480000000001</v>
      </c>
    </row>
    <row r="26" spans="2:15" x14ac:dyDescent="0.25">
      <c r="B26" t="s">
        <v>32</v>
      </c>
      <c r="D26" s="9">
        <f>SUM(D23:D25)</f>
        <v>2066.1379200000001</v>
      </c>
    </row>
    <row r="27" spans="2:15" x14ac:dyDescent="0.25">
      <c r="D27" s="9"/>
      <c r="J27" s="6" t="s">
        <v>99</v>
      </c>
    </row>
    <row r="28" spans="2:15" x14ac:dyDescent="0.25">
      <c r="B28" t="s">
        <v>33</v>
      </c>
      <c r="D28" s="10">
        <f>D26</f>
        <v>2066.1379200000001</v>
      </c>
      <c r="J28" s="30" t="s">
        <v>20</v>
      </c>
      <c r="K28" s="19"/>
      <c r="L28" s="19"/>
      <c r="M28" s="19"/>
      <c r="N28" s="19"/>
    </row>
    <row r="29" spans="2:15" x14ac:dyDescent="0.25">
      <c r="B29" t="s">
        <v>28</v>
      </c>
      <c r="D29" s="8">
        <f>D28*$D$14</f>
        <v>42.355827360000006</v>
      </c>
      <c r="J29" s="19" t="s">
        <v>22</v>
      </c>
      <c r="K29" s="19"/>
      <c r="L29" s="31">
        <v>8.5000000000000006E-3</v>
      </c>
      <c r="M29" s="19" t="s">
        <v>36</v>
      </c>
      <c r="N29" s="19"/>
    </row>
    <row r="30" spans="2:15" x14ac:dyDescent="0.25">
      <c r="B30" t="s">
        <v>29</v>
      </c>
      <c r="D30" s="8">
        <f>-D29*$D$16</f>
        <v>-8.4711654720000009</v>
      </c>
      <c r="J30" s="19" t="s">
        <v>24</v>
      </c>
      <c r="K30" s="19"/>
      <c r="L30" s="32">
        <v>2000</v>
      </c>
      <c r="M30" s="19"/>
      <c r="N30" s="19"/>
    </row>
    <row r="31" spans="2:15" x14ac:dyDescent="0.25">
      <c r="B31" t="s">
        <v>34</v>
      </c>
      <c r="D31" s="11">
        <f>SUM(D28:D30)</f>
        <v>2100.0225818880003</v>
      </c>
      <c r="J31" s="19" t="s">
        <v>25</v>
      </c>
      <c r="K31" s="19"/>
      <c r="L31" s="33" t="s">
        <v>37</v>
      </c>
      <c r="M31" s="19"/>
      <c r="N31" s="19"/>
    </row>
    <row r="32" spans="2:15" x14ac:dyDescent="0.25">
      <c r="J32" s="19"/>
      <c r="K32" s="19"/>
      <c r="L32" s="19"/>
      <c r="M32" s="19"/>
      <c r="N32" s="19"/>
    </row>
    <row r="33" spans="2:14" x14ac:dyDescent="0.25">
      <c r="J33" s="19" t="s">
        <v>38</v>
      </c>
      <c r="K33" s="19"/>
      <c r="L33" s="19"/>
      <c r="M33" s="19"/>
      <c r="N33" s="19"/>
    </row>
    <row r="34" spans="2:14" x14ac:dyDescent="0.25">
      <c r="B34" s="26" t="s">
        <v>39</v>
      </c>
      <c r="C34" s="16"/>
      <c r="D34" s="16"/>
      <c r="E34" s="16"/>
      <c r="F34" s="16"/>
      <c r="G34" s="16"/>
      <c r="H34" s="17"/>
      <c r="J34" s="19"/>
      <c r="K34" s="19"/>
      <c r="L34" s="19"/>
      <c r="M34" s="19"/>
      <c r="N34" s="19"/>
    </row>
    <row r="35" spans="2:14" x14ac:dyDescent="0.25">
      <c r="B35" s="27" t="s">
        <v>40</v>
      </c>
      <c r="C35" s="19"/>
      <c r="D35" s="19"/>
      <c r="E35" s="19"/>
      <c r="F35" s="19"/>
      <c r="G35" s="19"/>
      <c r="H35" s="20"/>
      <c r="J35" s="19"/>
      <c r="K35" s="19"/>
      <c r="L35" s="19"/>
      <c r="M35" s="19"/>
      <c r="N35" s="19"/>
    </row>
    <row r="36" spans="2:14" x14ac:dyDescent="0.25">
      <c r="B36" s="27"/>
      <c r="C36" s="19"/>
      <c r="D36" s="19"/>
      <c r="E36" s="19"/>
      <c r="F36" s="19"/>
      <c r="G36" s="19"/>
      <c r="H36" s="20"/>
      <c r="J36" s="19"/>
      <c r="K36" s="19"/>
      <c r="L36" s="19"/>
      <c r="M36" s="19"/>
      <c r="N36" s="19"/>
    </row>
    <row r="37" spans="2:14" x14ac:dyDescent="0.25">
      <c r="B37" s="27"/>
      <c r="C37" s="19"/>
      <c r="D37" s="19"/>
      <c r="E37" s="19"/>
      <c r="F37" s="19"/>
      <c r="G37" s="19"/>
      <c r="H37" s="20"/>
      <c r="J37" s="19" t="s">
        <v>47</v>
      </c>
      <c r="K37" s="19"/>
      <c r="L37" s="19"/>
      <c r="M37" s="19"/>
      <c r="N37" s="19"/>
    </row>
    <row r="38" spans="2:14" x14ac:dyDescent="0.25">
      <c r="B38" s="27"/>
      <c r="C38" s="19"/>
      <c r="D38" s="19"/>
      <c r="E38" s="19"/>
      <c r="F38" s="19"/>
      <c r="G38" s="19"/>
      <c r="H38" s="20"/>
    </row>
    <row r="39" spans="2:14" x14ac:dyDescent="0.25">
      <c r="B39" s="27"/>
      <c r="C39" s="19"/>
      <c r="D39" s="19"/>
      <c r="E39" s="19"/>
      <c r="F39" s="19"/>
      <c r="G39" s="19"/>
      <c r="H39" s="20"/>
      <c r="J39" t="s">
        <v>48</v>
      </c>
    </row>
    <row r="40" spans="2:14" x14ac:dyDescent="0.25">
      <c r="B40" s="27" t="s">
        <v>41</v>
      </c>
      <c r="C40" s="19"/>
      <c r="D40" s="19"/>
      <c r="E40" s="19"/>
      <c r="F40" s="19"/>
      <c r="G40" s="19"/>
      <c r="H40" s="20"/>
    </row>
    <row r="41" spans="2:14" ht="7.35" customHeight="1" x14ac:dyDescent="0.25">
      <c r="B41" s="27"/>
      <c r="C41" s="19"/>
      <c r="D41" s="19"/>
      <c r="E41" s="19"/>
      <c r="F41" s="19"/>
      <c r="G41" s="19"/>
      <c r="H41" s="20"/>
    </row>
    <row r="42" spans="2:14" x14ac:dyDescent="0.25">
      <c r="B42" s="28" t="s">
        <v>42</v>
      </c>
      <c r="C42" s="23"/>
      <c r="D42" s="23"/>
      <c r="E42" s="23"/>
      <c r="F42" s="23"/>
      <c r="G42" s="29">
        <f>2000*((100+1.6)/100)^3</f>
        <v>2097.5441919999998</v>
      </c>
      <c r="H42" s="24"/>
      <c r="J42" t="s">
        <v>46</v>
      </c>
      <c r="M42" s="6">
        <f>2000*((100+0.85)/100)^5.75</f>
        <v>2099.7444176248578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2</vt:lpstr>
      <vt:lpstr>Example of loan with repayment</vt:lpstr>
      <vt:lpstr>Homework after 1st lesson</vt:lpstr>
      <vt:lpstr>Task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2017-08-24T07:50:01Z</dcterms:created>
  <dcterms:modified xsi:type="dcterms:W3CDTF">2019-07-03T09:48:26Z</dcterms:modified>
</cp:coreProperties>
</file>